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7f47ae10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2e0c401dc0404ed8"/>
    <x:sheet xmlns:r="http://schemas.openxmlformats.org/officeDocument/2006/relationships" name="Startup &amp; Costs" sheetId="2" r:id="R6788470ea2e24a6b"/>
    <x:sheet xmlns:r="http://schemas.openxmlformats.org/officeDocument/2006/relationships" name="12-Month Forecast" sheetId="3" r:id="R0e9548adef0b4cd3"/>
    <x:sheet xmlns:r="http://schemas.openxmlformats.org/officeDocument/2006/relationships" name="Scenario Comparison" sheetId="4" r:id="R2f73047d8bfc46f1"/>
    <x:sheet xmlns:r="http://schemas.openxmlformats.org/officeDocument/2006/relationships" name="Definitions &amp; Sources" sheetId="5" r:id="R11b5ca9f77024b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"/>
    <x:numFmt numFmtId="201" formatCode="0%"/>
    <x:numFmt numFmtId="202" formatCode="0.0%"/>
    <x:numFmt numFmtId="203" formatCode="0.0"/>
    <x:numFmt numFmtId="204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55555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A61B1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243E"/>
      </x:patternFill>
    </x:fill>
    <x:fill>
      <x:patternFill patternType="solid">
        <x:fgColor rgb="FFF2F2F2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CE8E6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3" fontId="0" fillId="5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3" fontId="0" fillId="5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B91C1C"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5702348e8401c" /><Relationship Type="http://schemas.openxmlformats.org/officeDocument/2006/relationships/theme" Target="/xl/theme/theme1.xml" Id="R555a3b9dae204654" /><Relationship Type="http://schemas.openxmlformats.org/officeDocument/2006/relationships/sharedStrings" Target="/xl/sharedStrings.xml" Id="Rea5b0ad594594650" /><Relationship Type="http://schemas.openxmlformats.org/officeDocument/2006/relationships/worksheet" Target="/xl/worksheets/sheet1.xml" Id="R2e0c401dc0404ed8" /><Relationship Type="http://schemas.openxmlformats.org/officeDocument/2006/relationships/worksheet" Target="/xl/worksheets/sheet2.xml" Id="R6788470ea2e24a6b" /><Relationship Type="http://schemas.openxmlformats.org/officeDocument/2006/relationships/worksheet" Target="/xl/worksheets/sheet3.xml" Id="R0e9548adef0b4cd3" /><Relationship Type="http://schemas.openxmlformats.org/officeDocument/2006/relationships/worksheet" Target="/xl/worksheets/sheet4.xml" Id="R2f73047d8bfc46f1" /><Relationship Type="http://schemas.openxmlformats.org/officeDocument/2006/relationships/worksheet" Target="/xl/worksheets/sheet5.xml" Id="R11b5ca9f77024b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d389db7fe5c48b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0e6430756be411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5e617d6ae73d465c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Annual Operating Contribution</c:v>
          </c:tx>
          <c:cat>
            <c:strRef>
              <c:f>'Dashboard'!$A$26:$A$32</c:f>
              <c:strCache>
                <c:ptCount val="0"/>
              </c:strCache>
            </c:strRef>
          </c:cat>
          <c:val>
            <c:numRef>
              <c:f>'Dashboard'!$E$26:$E$32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Cash Position</c:v>
          </c:tx>
          <c:marker>
            <c:symbol val="none"/>
          </c:marker>
          <c:cat>
            <c:strRef>
              <c:f>'12-Month Forecast'!$A$5:$A$16</c:f>
              <c:strCache>
                <c:ptCount val="0"/>
              </c:strCache>
            </c:strRef>
          </c:cat>
          <c:val>
            <c:numRef>
              <c:f>'12-Month Forecast'!$I$5:$I$16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Payback Months</c:v>
          </c:tx>
          <c:cat>
            <c:strRef>
              <c:f>'Scenario Comparison'!$A$5:$A$11</c:f>
              <c:strCache>
                <c:ptCount val="0"/>
              </c:strCache>
            </c:strRef>
          </c:cat>
          <c:val>
            <c:numRef>
              <c:f>'Scenario Comparison'!$J$5:$J$11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389db7fe5c48b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e6430756be411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19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e617d6ae73d465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4" name="BenchmarkScenarioTable" displayName="BenchmarkScenarioTable" ref="A25:E32" headerRowCount="1" totalsRowCount="0" totalsRowShown="0">
  <x:tableColumns count="5">
    <x:tableColumn id="1" name="Published Preset"/>
    <x:tableColumn id="2" name="Booking Value"/>
    <x:tableColumn id="3" name="Scope"/>
    <x:tableColumn id="4" name="Annual Gross at Entered Volume"/>
    <x:tableColumn id="5" name="Annual Operating Contribu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StartupCostsTable" displayName="StartupCostsTable" ref="A4:C13" headerRowCount="1" totalsRowCount="0" totalsRowShown="0">
  <x:tableColumns count="3">
    <x:tableColumn id="1" name="One-Time Startup Cost"/>
    <x:tableColumn id="2" name="Amount"/>
    <x:tableColumn id="3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VariableCostsTable" displayName="VariableCostsTable" ref="E4:G9" headerRowCount="1" totalsRowCount="0" totalsRowShown="0">
  <x:tableColumns count="3">
    <x:tableColumn id="1" name="Direct Cost per Booking"/>
    <x:tableColumn id="2" name="Amount / Rate"/>
    <x:tableColumn id="3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FixedCostsTable" displayName="FixedCostsTable" ref="I4:K10" headerRowCount="1" totalsRowCount="0" totalsRowShown="0">
  <x:tableColumns count="3">
    <x:tableColumn id="1" name="Monthly Fixed Cost"/>
    <x:tableColumn id="2" name="Amount"/>
    <x:tableColumn id="3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onthlyForecastTable" displayName="MonthlyForecastTable" ref="A4:I16" headerRowCount="1" totalsRowCount="0" totalsRowShown="0">
  <x:tableColumns count="9">
    <x:tableColumn id="1" name="Month"/>
    <x:tableColumn id="2" name="Bookings"/>
    <x:tableColumn id="3" name="Revenue / Booking"/>
    <x:tableColumn id="4" name="Gross Revenue"/>
    <x:tableColumn id="5" name="Variable Cost"/>
    <x:tableColumn id="6" name="Fixed Cost"/>
    <x:tableColumn id="7" name="Operating Contribution"/>
    <x:tableColumn id="8" name="Cumulative Contribution"/>
    <x:tableColumn id="9" name="Cash Position After Upfront Cos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cenarioComparisonTable" displayName="ScenarioComparisonTable" ref="A4:J11" headerRowCount="1" totalsRowCount="0" totalsRowShown="0">
  <x:tableColumns count="10">
    <x:tableColumn id="1" name="Scenario"/>
    <x:tableColumn id="2" name="Base Booking"/>
    <x:tableColumn id="3" name="Bookings / Month"/>
    <x:tableColumn id="4" name="Active Months"/>
    <x:tableColumn id="5" name="Revenue / Booking"/>
    <x:tableColumn id="6" name="Variable Cost / Booking"/>
    <x:tableColumn id="7" name="Contribution / Booking"/>
    <x:tableColumn id="8" name="Annual Gross"/>
    <x:tableColumn id="9" name="Annual Operating Contribution"/>
    <x:tableColumn id="10" name="Cash Payback Month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efinitionsTable" displayName="DefinitionsTable" ref="A3:C11" headerRowCount="1" totalsRowCount="0" totalsRowShown="0">
  <x:tableColumns count="3">
    <x:tableColumn id="1" name="Term"/>
    <x:tableColumn id="2" name="Definition"/>
    <x:tableColumn id="3" name="Formula or No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ourcesTable" displayName="SourcesTable" ref="A14:F17" headerRowCount="1" totalsRowCount="0" totalsRowShown="0">
  <x:tableColumns count="6">
    <x:tableColumn id="1" name="Source"/>
    <x:tableColumn id="2" name="Use"/>
    <x:tableColumn id="3" name="URL"/>
    <x:tableColumn id="4" name="Reference Period"/>
    <x:tableColumn id="5" name="Scope Warning"/>
    <x:tableColumn id="6" name="Last Verifi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0c36c7cf2843ac" /><Relationship Type="http://schemas.openxmlformats.org/officeDocument/2006/relationships/table" Target="/xl/tables/table1.xml" Id="Rfedd1909f0bb43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8510f09b8f495f" /><Relationship Type="http://schemas.openxmlformats.org/officeDocument/2006/relationships/table" Target="/xl/tables/table3.xml" Id="R18025151504e43cb" /><Relationship Type="http://schemas.openxmlformats.org/officeDocument/2006/relationships/table" Target="/xl/tables/table4.xml" Id="R79896a93b1d941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448b7d8bc0bf4c44" /><Relationship Type="http://schemas.openxmlformats.org/officeDocument/2006/relationships/table" Target="/xl/tables/table5.xml" Id="R65871b93f96c436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099c07bfbf2b489f" /><Relationship Type="http://schemas.openxmlformats.org/officeDocument/2006/relationships/table" Target="/xl/tables/table6.xml" Id="Rb16c510db4ff4f8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7.xml" Id="R76bc2e91e3d14675" /><Relationship Type="http://schemas.openxmlformats.org/officeDocument/2006/relationships/table" Target="/xl/tables/table8.xml" Id="Rd91af9cbfdd94ea1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4" max="4" width="38" hidden="0" customWidth="1"/>
    <x:col min="5" max="5" width="18" hidden="0" customWidth="1"/>
    <x:col min="7" max="7" width="31" hidden="0" customWidth="1"/>
    <x:col min="8" max="8" width="18" hidden="0" customWidth="1"/>
    <x:col min="3" max="3" width="36" hidden="0" customWidth="1"/>
  </x:cols>
  <x:sheetData>
    <x:row r="1">
      <x:c r="A1" s="44" t="str">
        <x:v>Photo Booth Startup Cost and Revenue Calculator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</x:row>
    <x:row r="2">
      <x:c r="A2" s="12" t="str">
        <x:v>Edit yellow cells. Outputs are planning estimates, not earnings guarantees, tax results or financing quotes.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</x:row>
    <x:row r="4">
      <x:c r="A4" s="20" t="str">
        <x:v>Revenue and Volume Input</x:v>
      </x:c>
      <x:c r="B4" s="20" t="str">
        <x:v>Value</x:v>
      </x:c>
      <x:c r="C4" s="45"/>
      <x:c r="D4" s="20" t="str">
        <x:v>Key Output</x:v>
      </x:c>
      <x:c r="E4" s="20" t="str">
        <x:v>Calculated Value</x:v>
      </x:c>
      <x:c r="F4" s="45"/>
      <x:c r="G4" s="20" t="str">
        <x:v>Example / Status</x:v>
      </x:c>
      <x:c r="H4" s="20" t="str">
        <x:v>Value</x:v>
      </x:c>
      <x:c r="I4" s="45"/>
      <x:c r="J4" s="45"/>
      <x:c r="K4" s="45"/>
      <x:c r="L4" s="45"/>
      <x:c r="M4" s="45"/>
      <x:c r="N4" s="45"/>
    </x:row>
    <x:row r="5">
      <x:c r="A5" s="33" t="str">
        <x:v>Base booking price</x:v>
      </x:c>
      <x:c r="B5" s="46" t="n">
        <x:v>681</x:v>
      </x:c>
      <x:c r="C5" s="45"/>
      <x:c r="D5" s="33" t="str">
        <x:v>Revenue per booking</x:v>
      </x:c>
      <x:c r="E5" s="48" t="n">
        <x:f>SUM(B5:B7)</x:f>
        <x:v>681</x:v>
      </x:c>
      <x:c r="F5" s="45"/>
      <x:c r="G5" s="33" t="str">
        <x:v>Default project cost</x:v>
      </x:c>
      <x:c r="H5" s="48" t="n">
        <x:f>E16</x:f>
        <x:v>11000</x:v>
      </x:c>
      <x:c r="I5" s="45"/>
      <x:c r="J5" s="45"/>
      <x:c r="K5" s="45"/>
      <x:c r="L5" s="45"/>
      <x:c r="M5" s="45"/>
      <x:c r="N5" s="45"/>
    </x:row>
    <x:row r="6">
      <x:c r="A6" s="33" t="str">
        <x:v>Average add-on revenue</x:v>
      </x:c>
      <x:c r="B6" s="46" t="n">
        <x:v>0</x:v>
      </x:c>
      <x:c r="C6" s="45"/>
      <x:c r="D6" s="33" t="str">
        <x:v>Variable cost per booking</x:v>
      </x:c>
      <x:c r="E6" s="48" t="n">
        <x:f>'Startup &amp; Costs'!F13</x:f>
        <x:v>250.43</x:v>
      </x:c>
      <x:c r="F6" s="45"/>
      <x:c r="G6" s="33" t="str">
        <x:v>Default contribution / booking</x:v>
      </x:c>
      <x:c r="H6" s="48" t="n">
        <x:f>E7</x:f>
        <x:v>430.57</x:v>
      </x:c>
      <x:c r="I6" s="45"/>
      <x:c r="J6" s="45"/>
      <x:c r="K6" s="45"/>
      <x:c r="L6" s="45"/>
      <x:c r="M6" s="45"/>
      <x:c r="N6" s="45"/>
    </x:row>
    <x:row r="7">
      <x:c r="A7" s="33" t="str">
        <x:v>Average travel revenue</x:v>
      </x:c>
      <x:c r="B7" s="46" t="n">
        <x:v>0</x:v>
      </x:c>
      <x:c r="C7" s="45"/>
      <x:c r="D7" s="33" t="str">
        <x:v>Contribution per booking</x:v>
      </x:c>
      <x:c r="E7" s="48" t="n">
        <x:f>E5-E6</x:f>
        <x:v>430.57</x:v>
      </x:c>
      <x:c r="F7" s="45"/>
      <x:c r="G7" s="33" t="str">
        <x:v>Default break-even bookings</x:v>
      </x:c>
      <x:c r="H7" s="70" t="n">
        <x:f>E14</x:f>
        <x:v>2</x:v>
      </x:c>
      <x:c r="I7" s="45"/>
      <x:c r="J7" s="45"/>
      <x:c r="K7" s="45"/>
      <x:c r="L7" s="45"/>
      <x:c r="M7" s="45"/>
      <x:c r="N7" s="45"/>
    </x:row>
    <x:row r="8">
      <x:c r="A8" s="33" t="str">
        <x:v>Bookings per active month</x:v>
      </x:c>
      <x:c r="B8" s="71" t="n">
        <x:v>4</x:v>
      </x:c>
      <x:c r="C8" s="45"/>
      <x:c r="D8" s="33" t="str">
        <x:v>Contribution margin</x:v>
      </x:c>
      <x:c r="E8" s="72" t="n">
        <x:f>IFERROR(E7/E5,0)</x:f>
        <x:v>0.6322613803230543</x:v>
      </x:c>
      <x:c r="F8" s="45"/>
      <x:c r="G8" s="33" t="str">
        <x:v>Default payback months</x:v>
      </x:c>
      <x:c r="H8" s="73" t="n">
        <x:f>E20</x:f>
        <x:v>8.999574565565991</x:v>
      </x:c>
      <x:c r="I8" s="45"/>
      <x:c r="J8" s="45"/>
      <x:c r="K8" s="45"/>
      <x:c r="L8" s="45"/>
      <x:c r="M8" s="45"/>
      <x:c r="N8" s="45"/>
    </x:row>
    <x:row r="9">
      <x:c r="A9" s="33" t="str">
        <x:v>Active months per year</x:v>
      </x:c>
      <x:c r="B9" s="71" t="n">
        <x:v>12</x:v>
      </x:c>
      <x:c r="C9" s="45"/>
      <x:c r="D9" s="33" t="str">
        <x:v>Monthly fixed costs</x:v>
      </x:c>
      <x:c r="E9" s="48" t="n">
        <x:f>'Startup &amp; Costs'!J12</x:f>
        <x:v>500</x:v>
      </x:c>
      <x:c r="F9" s="45"/>
      <x:c r="G9" s="45"/>
      <x:c r="H9" s="45"/>
      <x:c r="I9" s="45"/>
      <x:c r="J9" s="45"/>
      <x:c r="K9" s="45"/>
      <x:c r="L9" s="45"/>
      <x:c r="M9" s="45"/>
      <x:c r="N9" s="45"/>
    </x:row>
    <x:row r="10">
      <x:c r="A10" s="33" t="str">
        <x:v>Annual gross-revenue goal</x:v>
      </x:c>
      <x:c r="B10" s="46" t="n">
        <x:v>50000</x:v>
      </x:c>
      <x:c r="C10" s="45"/>
      <x:c r="D10" s="33" t="str">
        <x:v>Monthly gross revenue</x:v>
      </x:c>
      <x:c r="E10" s="48" t="n">
        <x:f>E5*B8</x:f>
        <x:v>2724</x:v>
      </x:c>
      <x:c r="F10" s="45"/>
      <x:c r="G10" s="66" t="str">
        <x:f>IF(E7&lt;=0,"Warning: contribution per booking is zero or negative.",IF(E12&lt;=0,"Warning: entered volume does not cover monthly fixed costs.","Model status: contribution and monthly operating cash flow are positive."))</x:f>
        <x:v>Model status: contribution and monthly operating cash flow are positive.</x:v>
      </x:c>
      <x:c r="H10" s="66"/>
      <x:c r="I10" s="66"/>
      <x:c r="J10" s="66"/>
      <x:c r="K10" s="66"/>
      <x:c r="L10" s="66"/>
      <x:c r="M10" s="66"/>
      <x:c r="N10" s="66"/>
    </x:row>
    <x:row r="11">
      <x:c r="A11" s="33" t="str">
        <x:v>Lead-to-booking close rate</x:v>
      </x:c>
      <x:c r="B11" s="47" t="n">
        <x:v>0.25</x:v>
      </x:c>
      <x:c r="C11" s="45"/>
      <x:c r="D11" s="33" t="str">
        <x:v>Annual gross revenue</x:v>
      </x:c>
      <x:c r="E11" s="48" t="n">
        <x:f>E5*B8*B9</x:f>
        <x:v>32688</x:v>
      </x:c>
      <x:c r="F11" s="45"/>
      <x:c r="G11" s="66"/>
      <x:c r="H11" s="66"/>
      <x:c r="I11" s="66"/>
      <x:c r="J11" s="66"/>
      <x:c r="K11" s="66"/>
      <x:c r="L11" s="66"/>
      <x:c r="M11" s="66"/>
      <x:c r="N11" s="66"/>
    </x:row>
    <x:row r="12">
      <x:c r="A12" s="45"/>
      <x:c r="B12" s="45"/>
      <x:c r="C12" s="45"/>
      <x:c r="D12" s="33" t="str">
        <x:v>Monthly operating contribution</x:v>
      </x:c>
      <x:c r="E12" s="48" t="n">
        <x:f>E7*B8-E9</x:f>
        <x:v>1222.28</x:v>
      </x:c>
      <x:c r="F12" s="45"/>
      <x:c r="G12" s="66"/>
      <x:c r="H12" s="66"/>
      <x:c r="I12" s="66"/>
      <x:c r="J12" s="66"/>
      <x:c r="K12" s="66"/>
      <x:c r="L12" s="66"/>
      <x:c r="M12" s="66"/>
      <x:c r="N12" s="66"/>
    </x:row>
    <x:row r="13">
      <x:c r="A13" s="45"/>
      <x:c r="B13" s="45"/>
      <x:c r="C13" s="45"/>
      <x:c r="D13" s="33" t="str">
        <x:v>Annual operating contribution</x:v>
      </x:c>
      <x:c r="E13" s="48" t="n">
        <x:f>E7*B8*B9-E9*12</x:f>
        <x:v>14667.36</x:v>
      </x:c>
      <x:c r="F13" s="45"/>
      <x:c r="G13" s="45"/>
      <x:c r="H13" s="45"/>
      <x:c r="I13" s="45"/>
      <x:c r="J13" s="45"/>
      <x:c r="K13" s="45"/>
      <x:c r="L13" s="45"/>
      <x:c r="M13" s="45"/>
      <x:c r="N13" s="45"/>
    </x:row>
    <x:row r="14">
      <x:c r="A14" s="45"/>
      <x:c r="B14" s="45"/>
      <x:c r="C14" s="45"/>
      <x:c r="D14" s="33" t="str">
        <x:v>Operating break-even bookings / month</x:v>
      </x:c>
      <x:c r="E14" s="70" t="n">
        <x:f>IF(E7&lt;=0,"",ROUNDUP(E9/E7,0))</x:f>
        <x:v>2</x:v>
      </x:c>
      <x:c r="F14" s="45"/>
      <x:c r="G14" s="45"/>
      <x:c r="H14" s="45"/>
      <x:c r="I14" s="45"/>
      <x:c r="J14" s="45"/>
      <x:c r="K14" s="45"/>
      <x:c r="L14" s="45"/>
      <x:c r="M14" s="45"/>
      <x:c r="N14" s="45"/>
    </x:row>
    <x:row r="15">
      <x:c r="A15" s="45"/>
      <x:c r="B15" s="45"/>
      <x:c r="C15" s="45"/>
      <x:c r="D15" s="33" t="str">
        <x:v>Operating break-even revenue / month</x:v>
      </x:c>
      <x:c r="E15" s="48" t="n">
        <x:f>IF(E14="","",E14*E5)</x:f>
        <x:v>1362</x:v>
      </x:c>
      <x:c r="F15" s="45"/>
      <x:c r="G15" s="45"/>
      <x:c r="H15" s="45"/>
      <x:c r="I15" s="45"/>
      <x:c r="J15" s="45"/>
      <x:c r="K15" s="45"/>
      <x:c r="L15" s="45"/>
      <x:c r="M15" s="45"/>
      <x:c r="N15" s="45"/>
    </x:row>
    <x:row r="16">
      <x:c r="A16" s="45"/>
      <x:c r="B16" s="45"/>
      <x:c r="C16" s="45"/>
      <x:c r="D16" s="33" t="str">
        <x:v>Startup project cost</x:v>
      </x:c>
      <x:c r="E16" s="48" t="n">
        <x:f>'Startup &amp; Costs'!B18</x:f>
        <x:v>11000</x:v>
      </x:c>
      <x:c r="F16" s="45"/>
      <x:c r="G16" s="45"/>
      <x:c r="H16" s="45"/>
      <x:c r="I16" s="45"/>
      <x:c r="J16" s="45"/>
      <x:c r="K16" s="45"/>
      <x:c r="L16" s="45"/>
      <x:c r="M16" s="45"/>
      <x:c r="N16" s="45"/>
    </x:row>
    <x:row r="17">
      <x:c r="A17" s="45"/>
      <x:c r="B17" s="45"/>
      <x:c r="C17" s="45"/>
      <x:c r="D17" s="33" t="str">
        <x:v>Amount financed</x:v>
      </x:c>
      <x:c r="E17" s="48" t="n">
        <x:f>'Startup &amp; Costs'!B19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5"/>
    </x:row>
    <x:row r="18">
      <x:c r="A18" s="45"/>
      <x:c r="B18" s="45"/>
      <x:c r="C18" s="45"/>
      <x:c r="D18" s="33" t="str">
        <x:v>Upfront cash required</x:v>
      </x:c>
      <x:c r="E18" s="48" t="n">
        <x:f>'Startup &amp; Costs'!B20</x:f>
        <x:v>11000</x:v>
      </x:c>
      <x:c r="F18" s="45"/>
      <x:c r="G18" s="45"/>
      <x:c r="H18" s="45"/>
      <x:c r="I18" s="45"/>
      <x:c r="J18" s="45"/>
      <x:c r="K18" s="45"/>
      <x:c r="L18" s="45"/>
      <x:c r="M18" s="45"/>
      <x:c r="N18" s="45"/>
    </x:row>
    <x:row r="19">
      <x:c r="A19" s="45"/>
      <x:c r="B19" s="45"/>
      <x:c r="C19" s="45"/>
      <x:c r="D19" s="33" t="str">
        <x:v>Upfront cash recovery bookings</x:v>
      </x:c>
      <x:c r="E19" s="73" t="n">
        <x:f>IF(E7&lt;=0,"",ROUNDUP(E18/E7,0))</x:f>
        <x:v>26</x:v>
      </x:c>
      <x:c r="F19" s="45"/>
      <x:c r="G19" s="45"/>
      <x:c r="H19" s="45"/>
      <x:c r="I19" s="45"/>
      <x:c r="J19" s="45"/>
      <x:c r="K19" s="45"/>
      <x:c r="L19" s="45"/>
      <x:c r="M19" s="45"/>
      <x:c r="N19" s="45"/>
    </x:row>
    <x:row r="20">
      <x:c r="A20" s="45"/>
      <x:c r="B20" s="45"/>
      <x:c r="C20" s="45"/>
      <x:c r="D20" s="33" t="str">
        <x:v>Estimated cash-payback months</x:v>
      </x:c>
      <x:c r="E20" s="73" t="n">
        <x:f>IF(E12&lt;=0,"",E18/E12)</x:f>
        <x:v>8.999574565565991</x:v>
      </x:c>
      <x:c r="F20" s="45"/>
      <x:c r="G20" s="45"/>
      <x:c r="H20" s="45"/>
      <x:c r="I20" s="45"/>
      <x:c r="J20" s="45"/>
      <x:c r="K20" s="45"/>
      <x:c r="L20" s="45"/>
      <x:c r="M20" s="45"/>
      <x:c r="N20" s="45"/>
    </x:row>
    <x:row r="21">
      <x:c r="A21" s="45"/>
      <x:c r="B21" s="45"/>
      <x:c r="C21" s="45"/>
      <x:c r="D21" s="33" t="str">
        <x:v>First-year cash position after startup</x:v>
      </x:c>
      <x:c r="E21" s="48" t="n">
        <x:f>E13-E18</x:f>
        <x:v>3667.3600000000006</x:v>
      </x:c>
      <x:c r="F21" s="45"/>
      <x:c r="G21" s="45"/>
      <x:c r="H21" s="45"/>
      <x:c r="I21" s="45"/>
      <x:c r="J21" s="45"/>
      <x:c r="K21" s="45"/>
      <x:c r="L21" s="45"/>
      <x:c r="M21" s="45"/>
      <x:c r="N21" s="45"/>
    </x:row>
    <x:row r="22">
      <x:c r="A22" s="45"/>
      <x:c r="B22" s="45"/>
      <x:c r="C22" s="45"/>
      <x:c r="D22" s="33" t="str">
        <x:v>Bookings for annual revenue goal</x:v>
      </x:c>
      <x:c r="E22" s="70" t="n">
        <x:f>IF(E5&lt;=0,"",ROUNDUP(B10/E5,0))</x:f>
        <x:v>74</x:v>
      </x:c>
      <x:c r="F22" s="45"/>
      <x:c r="G22" s="45"/>
      <x:c r="H22" s="45"/>
      <x:c r="I22" s="45"/>
      <x:c r="J22" s="45"/>
      <x:c r="K22" s="45"/>
      <x:c r="L22" s="45"/>
      <x:c r="M22" s="45"/>
      <x:c r="N22" s="45"/>
    </x:row>
    <x:row r="23">
      <x:c r="A23" s="45"/>
      <x:c r="B23" s="45"/>
      <x:c r="C23" s="45"/>
      <x:c r="D23" s="33" t="str">
        <x:v>Leads needed at entered close rate</x:v>
      </x:c>
      <x:c r="E23" s="70" t="n">
        <x:f>IF(OR(E22="",B11&lt;=0),"",ROUNDUP(E22/B11,0))</x:f>
        <x:v>296</x:v>
      </x:c>
      <x:c r="F23" s="45"/>
      <x:c r="G23" s="45"/>
      <x:c r="H23" s="45"/>
      <x:c r="I23" s="45"/>
      <x:c r="J23" s="45"/>
      <x:c r="K23" s="45"/>
      <x:c r="L23" s="45"/>
      <x:c r="M23" s="45"/>
      <x:c r="N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  <x:c r="L24" s="45"/>
      <x:c r="M24" s="45"/>
      <x:c r="N24" s="45"/>
    </x:row>
    <x:row r="25">
      <x:c r="A25" s="20" t="str">
        <x:v>Published Preset</x:v>
      </x:c>
      <x:c r="B25" s="20" t="str">
        <x:v>Booking Value</x:v>
      </x:c>
      <x:c r="C25" s="20" t="str">
        <x:v>Scope</x:v>
      </x:c>
      <x:c r="D25" s="20" t="str">
        <x:v>Annual Gross at Entered Volume</x:v>
      </x:c>
      <x:c r="E25" s="20" t="str">
        <x:v>Annual Operating Contribution</x:v>
      </x:c>
      <x:c r="F25" s="45"/>
      <x:c r="G25" s="45"/>
      <x:c r="H25" s="45"/>
      <x:c r="I25" s="45"/>
      <x:c r="J25" s="45"/>
      <x:c r="K25" s="45"/>
      <x:c r="L25" s="45"/>
      <x:c r="M25" s="45"/>
      <x:c r="N25" s="45"/>
    </x:row>
    <x:row r="26">
      <x:c r="A26" s="45" t="str">
        <x:v>Drop-off / unattended</x:v>
      </x:c>
      <x:c r="B26" s="48" t="n">
        <x:v>450</x:v>
      </x:c>
      <x:c r="C26" s="45" t="str">
        <x:v>Identifiable drop-off subset</x:v>
      </x:c>
      <x:c r="D26" s="48" t="n">
        <x:f>B26*$B$8*$B$9</x:f>
        <x:v>21600</x:v>
      </x:c>
      <x:c r="E26" s="48" t="n">
        <x:f>((B26+'Dashboard'!$B$6+'Dashboard'!$B$7)-('Startup &amp; Costs'!$F$11+(B26+'Dashboard'!$B$6+'Dashboard'!$B$7)*'Startup &amp; Costs'!$F$8))*$B$8*$B$9-$E$9*12</x:f>
        <x:v>3912</x:v>
      </x:c>
      <x:c r="F26" s="45"/>
      <x:c r="G26" s="45"/>
      <x:c r="H26" s="45"/>
      <x:c r="I26" s="45"/>
      <x:c r="J26" s="45"/>
      <x:c r="K26" s="45"/>
      <x:c r="L26" s="45"/>
      <x:c r="M26" s="45"/>
      <x:c r="N26" s="45"/>
    </x:row>
    <x:row r="27">
      <x:c r="A27" s="45" t="str">
        <x:v>Classic / open-air</x:v>
      </x:c>
      <x:c r="B27" s="48" t="n">
        <x:v>615</x:v>
      </x:c>
      <x:c r="C27" s="45" t="str">
        <x:v>Identifiable single-service bookings</x:v>
      </x:c>
      <x:c r="D27" s="48" t="n">
        <x:f>B27*$B$8*$B$9</x:f>
        <x:v>29520</x:v>
      </x:c>
      <x:c r="E27" s="48" t="n">
        <x:f>((B27+'Dashboard'!$B$6+'Dashboard'!$B$7)-('Startup &amp; Costs'!$F$11+(B27+'Dashboard'!$B$6+'Dashboard'!$B$7)*'Startup &amp; Costs'!$F$8))*$B$8*$B$9-$E$9*12</x:f>
        <x:v>11594.400000000001</x:v>
      </x:c>
      <x:c r="F27" s="45"/>
      <x:c r="G27" s="45"/>
      <x:c r="H27" s="45"/>
      <x:c r="I27" s="45"/>
      <x:c r="J27" s="45"/>
      <x:c r="K27" s="45"/>
      <x:c r="L27" s="45"/>
      <x:c r="M27" s="45"/>
      <x:c r="N27" s="45"/>
    </x:row>
    <x:row r="28">
      <x:c r="A28" s="45" t="str">
        <x:v>Overall median</x:v>
      </x:c>
      <x:c r="B28" s="48" t="n">
        <x:v>681</x:v>
      </x:c>
      <x:c r="C28" s="45" t="str">
        <x:v>Roughly 118,000 bookings</x:v>
      </x:c>
      <x:c r="D28" s="48" t="n">
        <x:f>B28*$B$8*$B$9</x:f>
        <x:v>32688</x:v>
      </x:c>
      <x:c r="E28" s="48" t="n">
        <x:f>((B28+'Dashboard'!$B$6+'Dashboard'!$B$7)-('Startup &amp; Costs'!$F$11+(B28+'Dashboard'!$B$6+'Dashboard'!$B$7)*'Startup &amp; Costs'!$F$8))*$B$8*$B$9-$E$9*12</x:f>
        <x:v>14667.36</x:v>
      </x:c>
      <x:c r="F28" s="45"/>
      <x:c r="G28" s="45"/>
      <x:c r="H28" s="45"/>
      <x:c r="I28" s="45"/>
      <x:c r="J28" s="45"/>
      <x:c r="K28" s="45"/>
      <x:c r="L28" s="45"/>
      <x:c r="M28" s="45"/>
      <x:c r="N28" s="45"/>
    </x:row>
    <x:row r="29">
      <x:c r="A29" s="45" t="str">
        <x:v>360 booth</x:v>
      </x:c>
      <x:c r="B29" s="48" t="n">
        <x:v>750</x:v>
      </x:c>
      <x:c r="C29" s="45" t="str">
        <x:v>Identifiable single-service bookings</x:v>
      </x:c>
      <x:c r="D29" s="48" t="n">
        <x:f>B29*$B$8*$B$9</x:f>
        <x:v>36000</x:v>
      </x:c>
      <x:c r="E29" s="48" t="n">
        <x:f>((B29+'Dashboard'!$B$6+'Dashboard'!$B$7)-('Startup &amp; Costs'!$F$11+(B29+'Dashboard'!$B$6+'Dashboard'!$B$7)*'Startup &amp; Costs'!$F$8))*$B$8*$B$9-$E$9*12</x:f>
        <x:v>17880</x:v>
      </x:c>
      <x:c r="F29" s="45"/>
      <x:c r="G29" s="45"/>
      <x:c r="H29" s="45"/>
      <x:c r="I29" s="45"/>
      <x:c r="J29" s="45"/>
      <x:c r="K29" s="45"/>
      <x:c r="L29" s="45"/>
      <x:c r="M29" s="45"/>
      <x:c r="N29" s="45"/>
    </x:row>
    <x:row r="30">
      <x:c r="A30" s="45" t="str">
        <x:v>Wedding</x:v>
      </x:c>
      <x:c r="B30" s="48" t="n">
        <x:v>886</x:v>
      </x:c>
      <x:c r="C30" s="45" t="str">
        <x:v>Occasion-recorded subset</x:v>
      </x:c>
      <x:c r="D30" s="48" t="n">
        <x:f>B30*$B$8*$B$9</x:f>
        <x:v>42528</x:v>
      </x:c>
      <x:c r="E30" s="48" t="n">
        <x:f>((B30+'Dashboard'!$B$6+'Dashboard'!$B$7)-('Startup &amp; Costs'!$F$11+(B30+'Dashboard'!$B$6+'Dashboard'!$B$7)*'Startup &amp; Costs'!$F$8))*$B$8*$B$9-$E$9*12</x:f>
        <x:v>24212.160000000003</x:v>
      </x:c>
      <x:c r="F30" s="45"/>
      <x:c r="G30" s="45"/>
      <x:c r="H30" s="45"/>
      <x:c r="I30" s="45"/>
      <x:c r="J30" s="45"/>
      <x:c r="K30" s="45"/>
      <x:c r="L30" s="45"/>
      <x:c r="M30" s="45"/>
      <x:c r="N30" s="45"/>
    </x:row>
    <x:row r="31">
      <x:c r="A31" s="45" t="str">
        <x:v>Corporate</x:v>
      </x:c>
      <x:c r="B31" s="48" t="n">
        <x:v>899</x:v>
      </x:c>
      <x:c r="C31" s="45" t="str">
        <x:v>Occasion-recorded subset</x:v>
      </x:c>
      <x:c r="D31" s="48" t="n">
        <x:f>B31*$B$8*$B$9</x:f>
        <x:v>43152</x:v>
      </x:c>
      <x:c r="E31" s="48" t="n">
        <x:f>((B31+'Dashboard'!$B$6+'Dashboard'!$B$7)-('Startup &amp; Costs'!$F$11+(B31+'Dashboard'!$B$6+'Dashboard'!$B$7)*'Startup &amp; Costs'!$F$8))*$B$8*$B$9-$E$9*12</x:f>
        <x:v>24817.44</x:v>
      </x:c>
      <x:c r="F31" s="45"/>
      <x:c r="G31" s="45"/>
      <x:c r="H31" s="45"/>
      <x:c r="I31" s="45"/>
      <x:c r="J31" s="45"/>
      <x:c r="K31" s="45"/>
      <x:c r="L31" s="45"/>
      <x:c r="M31" s="45"/>
      <x:c r="N31" s="45"/>
    </x:row>
    <x:row r="32">
      <x:c r="A32" s="45" t="str">
        <x:v>Glam booth</x:v>
      </x:c>
      <x:c r="B32" s="48" t="n">
        <x:v>950</x:v>
      </x:c>
      <x:c r="C32" s="45" t="str">
        <x:v>Identifiable single-service bookings</x:v>
      </x:c>
      <x:c r="D32" s="48" t="n">
        <x:f>B32*$B$8*$B$9</x:f>
        <x:v>45600</x:v>
      </x:c>
      <x:c r="E32" s="48" t="n">
        <x:f>((B32+'Dashboard'!$B$6+'Dashboard'!$B$7)-('Startup &amp; Costs'!$F$11+(B32+'Dashboard'!$B$6+'Dashboard'!$B$7)*'Startup &amp; Costs'!$F$8))*$B$8*$B$9-$E$9*12</x:f>
        <x:v>27192</x:v>
      </x:c>
      <x:c r="F32" s="45"/>
      <x:c r="G32" s="45"/>
      <x:c r="H32" s="45"/>
      <x:c r="I32" s="45"/>
      <x:c r="J32" s="45"/>
      <x:c r="K32" s="45"/>
      <x:c r="L32" s="45"/>
      <x:c r="M32" s="45"/>
      <x:c r="N32" s="45"/>
    </x:row>
  </x:sheetData>
  <x:mergeCells>
    <x:mergeCell ref="A1:N1"/>
    <x:mergeCell ref="A2:N2"/>
    <x:mergeCell ref="G10:N12"/>
  </x:mergeCells>
  <x:conditionalFormatting sqref="E21:E21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8a0c36c7cf2843ac"/>
  <x:tableParts count="1">
    <x:tablePart xmlns:r="http://schemas.openxmlformats.org/officeDocument/2006/relationships" r:id="Rfedd1909f0bb4352"/>
  </x:tableParts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5" hidden="0" customWidth="1"/>
    <x:col min="3" max="3" width="37" hidden="0" customWidth="1"/>
    <x:col min="5" max="5" width="31" hidden="0" customWidth="1"/>
    <x:col min="6" max="6" width="15" hidden="0" customWidth="1"/>
    <x:col min="7" max="7" width="38" hidden="0" customWidth="1"/>
    <x:col min="9" max="9" width="31" hidden="0" customWidth="1"/>
    <x:col min="10" max="10" width="15" hidden="0" customWidth="1"/>
    <x:col min="11" max="11" width="38" hidden="0" customWidth="1"/>
  </x:cols>
  <x:sheetData>
    <x:row r="1">
      <x:c r="A1" s="44" t="str">
        <x:v>Photo Booth Startup, Variable and Fixed Cost Planner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</x:row>
    <x:row r="2">
      <x:c r="A2" s="12" t="str">
        <x:v>Yellow cells are editable example assumptions. Replace them with quotes, contracts and actual business costs.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</x:row>
    <x:row r="4">
      <x:c r="A4" s="20" t="str">
        <x:v>One-Time Startup Cost</x:v>
      </x:c>
      <x:c r="B4" s="20" t="str">
        <x:v>Amount</x:v>
      </x:c>
      <x:c r="C4" s="20" t="str">
        <x:v>Notes</x:v>
      </x:c>
      <x:c r="D4" s="45"/>
      <x:c r="E4" s="20" t="str">
        <x:v>Direct Cost per Booking</x:v>
      </x:c>
      <x:c r="F4" s="20" t="str">
        <x:v>Amount / Rate</x:v>
      </x:c>
      <x:c r="G4" s="20" t="str">
        <x:v>Notes</x:v>
      </x:c>
      <x:c r="H4" s="45"/>
      <x:c r="I4" s="20" t="str">
        <x:v>Monthly Fixed Cost</x:v>
      </x:c>
      <x:c r="J4" s="20" t="str">
        <x:v>Amount</x:v>
      </x:c>
      <x:c r="K4" s="20" t="str">
        <x:v>Notes</x:v>
      </x:c>
    </x:row>
    <x:row r="5">
      <x:c r="A5" s="45" t="str">
        <x:v>Booth system and core equipment</x:v>
      </x:c>
      <x:c r="B5" s="46" t="n">
        <x:v>6000</x:v>
      </x:c>
      <x:c r="C5" s="45" t="str">
        <x:v>Shell, stand, platform or complete system</x:v>
      </x:c>
      <x:c r="D5" s="45"/>
      <x:c r="E5" s="45" t="str">
        <x:v>Labor per event</x:v>
      </x:c>
      <x:c r="F5" s="46" t="n">
        <x:v>120</x:v>
      </x:c>
      <x:c r="G5" s="45" t="str">
        <x:v>Include owner and attendant labor</x:v>
      </x:c>
      <x:c r="H5" s="45"/>
      <x:c r="I5" s="45" t="str">
        <x:v>Software and subscriptions</x:v>
      </x:c>
      <x:c r="J5" s="46" t="n">
        <x:v>75</x:v>
      </x:c>
      <x:c r="K5" s="45" t="str">
        <x:v>Booking, booth and design software</x:v>
      </x:c>
    </x:row>
    <x:row r="6">
      <x:c r="A6" s="45" t="str">
        <x:v>Camera, tablet or computer</x:v>
      </x:c>
      <x:c r="B6" s="46" t="n">
        <x:v>800</x:v>
      </x:c>
      <x:c r="C6" s="45" t="str">
        <x:v>Capture device and required computer</x:v>
      </x:c>
      <x:c r="D6" s="45"/>
      <x:c r="E6" s="45" t="str">
        <x:v>Travel cost per event</x:v>
      </x:c>
      <x:c r="F6" s="46" t="n">
        <x:v>40</x:v>
      </x:c>
      <x:c r="G6" s="45" t="str">
        <x:v>Mileage, tolls, parking and lodging allocation</x:v>
      </x:c>
      <x:c r="H6" s="45"/>
      <x:c r="I6" s="45" t="str">
        <x:v>Insurance and storage</x:v>
      </x:c>
      <x:c r="J6" s="46" t="n">
        <x:v>75</x:v>
      </x:c>
      <x:c r="K6" s="45" t="str">
        <x:v>Recurring coverage and storage</x:v>
      </x:c>
    </x:row>
    <x:row r="7">
      <x:c r="A7" s="45" t="str">
        <x:v>Printer and initial media</x:v>
      </x:c>
      <x:c r="B7" s="46" t="n">
        <x:v>1200</x:v>
      </x:c>
      <x:c r="C7" s="45" t="str">
        <x:v>Printer, hub, cables and opening media</x:v>
      </x:c>
      <x:c r="D7" s="45"/>
      <x:c r="E7" s="45" t="str">
        <x:v>Print media and consumables</x:v>
      </x:c>
      <x:c r="F7" s="46" t="n">
        <x:v>40</x:v>
      </x:c>
      <x:c r="G7" s="45" t="str">
        <x:v>Paper, ribbon, props consumed and packaging</x:v>
      </x:c>
      <x:c r="H7" s="45"/>
      <x:c r="I7" s="45" t="str">
        <x:v>Recurring marketing</x:v>
      </x:c>
      <x:c r="J7" s="46" t="n">
        <x:v>250</x:v>
      </x:c>
      <x:c r="K7" s="45" t="str">
        <x:v>Ads, content and sales activity</x:v>
      </x:c>
    </x:row>
    <x:row r="8">
      <x:c r="A8" s="45" t="str">
        <x:v>Lighting, backdrop and props</x:v>
      </x:c>
      <x:c r="B8" s="46" t="n">
        <x:v>500</x:v>
      </x:c>
      <x:c r="C8" s="45" t="str">
        <x:v>Strobe, LEDs, backdrop and props</x:v>
      </x:c>
      <x:c r="D8" s="45"/>
      <x:c r="E8" s="45" t="str">
        <x:v>Payment processing rate</x:v>
      </x:c>
      <x:c r="F8" s="47" t="n">
        <x:v>0.03</x:v>
      </x:c>
      <x:c r="G8" s="45" t="str">
        <x:v>Applied to total revenue per booking</x:v>
      </x:c>
      <x:c r="H8" s="45"/>
      <x:c r="I8" s="45" t="str">
        <x:v>Website, admin and accounting</x:v>
      </x:c>
      <x:c r="J8" s="46" t="n">
        <x:v>50</x:v>
      </x:c>
      <x:c r="K8" s="45" t="str">
        <x:v>Hosting, bookkeeping and admin</x:v>
      </x:c>
    </x:row>
    <x:row r="9">
      <x:c r="A9" s="45" t="str">
        <x:v>Cases and transport setup</x:v>
      </x:c>
      <x:c r="B9" s="46" t="n">
        <x:v>500</x:v>
      </x:c>
      <x:c r="C9" s="45" t="str">
        <x:v>Cases, bags, cart and shelving</x:v>
      </x:c>
      <x:c r="D9" s="45"/>
      <x:c r="E9" s="45" t="str">
        <x:v>Other direct cost</x:v>
      </x:c>
      <x:c r="F9" s="46" t="n">
        <x:v>30</x:v>
      </x:c>
      <x:c r="G9" s="45" t="str">
        <x:v>Event-specific cost not listed above</x:v>
      </x:c>
      <x:c r="H9" s="45"/>
      <x:c r="I9" s="45" t="str">
        <x:v>Financing payment</x:v>
      </x:c>
      <x:c r="J9" s="46" t="n">
        <x:v>50</x:v>
      </x:c>
      <x:c r="K9" s="45" t="str">
        <x:v>Enter required monthly equipment payment</x:v>
      </x:c>
    </x:row>
    <x:row r="10">
      <x:c r="A10" s="45" t="str">
        <x:v>Licenses, insurance and setup</x:v>
      </x:c>
      <x:c r="B10" s="46" t="n">
        <x:v>300</x:v>
      </x:c>
      <x:c r="C10" s="45" t="str">
        <x:v>Initial permits, insurance and professional fees</x:v>
      </x:c>
      <x:c r="D10" s="45"/>
      <x:c r="E10" s="45"/>
      <x:c r="F10" s="45"/>
      <x:c r="G10" s="45"/>
      <x:c r="H10" s="45"/>
      <x:c r="I10" s="45" t="str">
        <x:v>Other fixed costs</x:v>
      </x:c>
      <x:c r="J10" s="46" t="n">
        <x:v>0</x:v>
      </x:c>
      <x:c r="K10" s="45" t="str">
        <x:v>Recurring fixed cost not listed above</x:v>
      </x:c>
    </x:row>
    <x:row r="11">
      <x:c r="A11" s="45" t="str">
        <x:v>Website and branding</x:v>
      </x:c>
      <x:c r="B11" s="46" t="n">
        <x:v>250</x:v>
      </x:c>
      <x:c r="C11" s="45" t="str">
        <x:v>Website, domain, logo and launch collateral</x:v>
      </x:c>
      <x:c r="D11" s="45"/>
      <x:c r="E11" s="33" t="str">
        <x:v>Direct cost before processing</x:v>
      </x:c>
      <x:c r="F11" s="48" t="n">
        <x:f>SUM(F5:F7)+F9</x:f>
        <x:v>230</x:v>
      </x:c>
      <x:c r="G11" s="45"/>
      <x:c r="H11" s="45"/>
      <x:c r="I11" s="45"/>
      <x:c r="J11" s="45"/>
      <x:c r="K11" s="45"/>
    </x:row>
    <x:row r="12">
      <x:c r="A12" s="45" t="str">
        <x:v>Launch marketing</x:v>
      </x:c>
      <x:c r="B12" s="46" t="n">
        <x:v>250</x:v>
      </x:c>
      <x:c r="C12" s="45" t="str">
        <x:v>Initial ads, content and sample event</x:v>
      </x:c>
      <x:c r="D12" s="45"/>
      <x:c r="E12" s="33" t="str">
        <x:v>Processing fee at current booking price</x:v>
      </x:c>
      <x:c r="F12" s="48" t="n">
        <x:f>Dashboard!E5*F8</x:f>
        <x:v>20.43</x:v>
      </x:c>
      <x:c r="G12" s="45"/>
      <x:c r="H12" s="45"/>
      <x:c r="I12" s="33" t="str">
        <x:v>Total monthly fixed costs</x:v>
      </x:c>
      <x:c r="J12" s="48" t="n">
        <x:f>SUM(J5:J10)</x:f>
        <x:v>500</x:v>
      </x:c>
      <x:c r="K12" s="45"/>
    </x:row>
    <x:row r="13">
      <x:c r="A13" s="45" t="str">
        <x:v>Other one-time costs</x:v>
      </x:c>
      <x:c r="B13" s="46" t="n">
        <x:v>200</x:v>
      </x:c>
      <x:c r="C13" s="45" t="str">
        <x:v>Training, adapters, shipping and miscellaneous</x:v>
      </x:c>
      <x:c r="D13" s="45"/>
      <x:c r="E13" s="33" t="str">
        <x:v>Total variable cost per booking</x:v>
      </x:c>
      <x:c r="F13" s="48" t="n">
        <x:f>F11+F12</x:f>
        <x:v>250.43</x:v>
      </x:c>
      <x:c r="G13" s="45"/>
      <x:c r="H13" s="45"/>
      <x:c r="I13" s="45"/>
      <x:c r="J13" s="45"/>
      <x:c r="K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  <x:c r="K14" s="45"/>
    </x:row>
    <x:row r="15">
      <x:c r="A15" s="33" t="str">
        <x:v>Startup subtotal</x:v>
      </x:c>
      <x:c r="B15" s="48" t="n">
        <x:f>SUM(B5:B13)</x:f>
        <x:v>10000</x:v>
      </x:c>
      <x:c r="C15" s="45"/>
      <x:c r="D15" s="45"/>
      <x:c r="E15" s="45"/>
      <x:c r="F15" s="45"/>
      <x:c r="G15" s="45"/>
      <x:c r="H15" s="45"/>
      <x:c r="I15" s="45"/>
      <x:c r="J15" s="45"/>
      <x:c r="K15" s="45"/>
    </x:row>
    <x:row r="16">
      <x:c r="A16" s="33" t="str">
        <x:v>Contingency reserve</x:v>
      </x:c>
      <x:c r="B16" s="49" t="n">
        <x:v>0.1</x:v>
      </x:c>
      <x:c r="C16" s="45"/>
      <x:c r="D16" s="45"/>
      <x:c r="E16" s="45"/>
      <x:c r="F16" s="45"/>
      <x:c r="G16" s="45"/>
      <x:c r="H16" s="45"/>
      <x:c r="I16" s="45"/>
      <x:c r="J16" s="45"/>
      <x:c r="K16" s="45"/>
    </x:row>
    <x:row r="17">
      <x:c r="A17" s="33" t="str">
        <x:v>Contingency amount</x:v>
      </x:c>
      <x:c r="B17" s="48" t="n">
        <x:f>B15*B16</x:f>
        <x:v>1000</x:v>
      </x:c>
      <x:c r="C17" s="45"/>
      <x:c r="D17" s="45"/>
      <x:c r="E17" s="45"/>
      <x:c r="F17" s="45"/>
      <x:c r="G17" s="45"/>
      <x:c r="H17" s="45"/>
      <x:c r="I17" s="45"/>
      <x:c r="J17" s="45"/>
      <x:c r="K17" s="45"/>
    </x:row>
    <x:row r="18">
      <x:c r="A18" s="33" t="str">
        <x:v>Total startup project cost</x:v>
      </x:c>
      <x:c r="B18" s="48" t="n">
        <x:f>B15+B17</x:f>
        <x:v>11000</x:v>
      </x:c>
      <x:c r="C18" s="45"/>
      <x:c r="D18" s="45"/>
      <x:c r="E18" s="45"/>
      <x:c r="F18" s="45"/>
      <x:c r="G18" s="45"/>
      <x:c r="H18" s="45"/>
      <x:c r="I18" s="45"/>
      <x:c r="J18" s="45"/>
      <x:c r="K18" s="45"/>
    </x:row>
    <x:row r="19">
      <x:c r="A19" s="33" t="str">
        <x:v>Amount financed</x:v>
      </x:c>
      <x:c r="B19" s="46" t="n">
        <x:v>0</x:v>
      </x:c>
      <x:c r="C19" s="45"/>
      <x:c r="D19" s="45"/>
      <x:c r="E19" s="45"/>
      <x:c r="F19" s="45"/>
      <x:c r="G19" s="45"/>
      <x:c r="H19" s="45"/>
      <x:c r="I19" s="45"/>
      <x:c r="J19" s="45"/>
      <x:c r="K19" s="45"/>
    </x:row>
    <x:row r="20">
      <x:c r="A20" s="33" t="str">
        <x:v>Upfront cash required</x:v>
      </x:c>
      <x:c r="B20" s="48" t="n">
        <x:f>MAX(B18-MIN(B19,B18),0)</x:f>
        <x:v>11000</x:v>
      </x:c>
      <x:c r="C20" s="45"/>
      <x:c r="D20" s="45"/>
      <x:c r="E20" s="45"/>
      <x:c r="F20" s="45"/>
      <x:c r="G20" s="45"/>
      <x:c r="H20" s="45"/>
      <x:c r="I20" s="45"/>
      <x:c r="J20" s="45"/>
      <x:c r="K20" s="45"/>
    </x:row>
  </x:sheetData>
  <x:mergeCells>
    <x:mergeCell ref="A1:K1"/>
    <x:mergeCell ref="A2:K2"/>
  </x:mergeCells>
  <x:pageMargins left="0.7" right="0.7" top="0.75" bottom="0.75" header="0.3" footer="0.3"/>
  <x:tableParts count="3">
    <x:tablePart xmlns:r="http://schemas.openxmlformats.org/officeDocument/2006/relationships" r:id="Re18510f09b8f495f"/>
    <x:tablePart xmlns:r="http://schemas.openxmlformats.org/officeDocument/2006/relationships" r:id="R18025151504e43cb"/>
    <x:tablePart xmlns:r="http://schemas.openxmlformats.org/officeDocument/2006/relationships" r:id="R79896a93b1d9412d"/>
  </x:tableParts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44" t="str">
        <x:v>12-Month Booking and Cash-Flow Forecast</x:v>
      </x:c>
      <x:c r="B1" s="44"/>
      <x:c r="C1" s="44"/>
      <x:c r="D1" s="44"/>
      <x:c r="E1" s="44"/>
      <x:c r="F1" s="44"/>
      <x:c r="G1" s="44"/>
      <x:c r="H1" s="44"/>
      <x:c r="I1" s="44"/>
    </x:row>
    <x:row r="2">
      <x:c r="A2" s="12" t="str">
        <x:v>Edit monthly booking counts to reflect your actual seasonality. Fixed costs continue every month.</x:v>
      </x:c>
      <x:c r="B2" s="12"/>
      <x:c r="C2" s="12"/>
      <x:c r="D2" s="12"/>
      <x:c r="E2" s="12"/>
      <x:c r="F2" s="12"/>
      <x:c r="G2" s="12"/>
      <x:c r="H2" s="12"/>
      <x:c r="I2" s="12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</x:row>
    <x:row r="4">
      <x:c r="A4" s="20" t="str">
        <x:v>Month</x:v>
      </x:c>
      <x:c r="B4" s="20" t="str">
        <x:v>Bookings</x:v>
      </x:c>
      <x:c r="C4" s="20" t="str">
        <x:v>Revenue / Booking</x:v>
      </x:c>
      <x:c r="D4" s="20" t="str">
        <x:v>Gross Revenue</x:v>
      </x:c>
      <x:c r="E4" s="20" t="str">
        <x:v>Variable Cost</x:v>
      </x:c>
      <x:c r="F4" s="20" t="str">
        <x:v>Fixed Cost</x:v>
      </x:c>
      <x:c r="G4" s="20" t="str">
        <x:v>Operating Contribution</x:v>
      </x:c>
      <x:c r="H4" s="20" t="str">
        <x:v>Cumulative Contribution</x:v>
      </x:c>
      <x:c r="I4" s="20" t="str">
        <x:v>Cash Position After Upfront Cost</x:v>
      </x:c>
    </x:row>
    <x:row r="5">
      <x:c r="A5" s="45" t="str">
        <x:v>January</x:v>
      </x:c>
      <x:c r="B5" s="71" t="n">
        <x:v>4</x:v>
      </x:c>
      <x:c r="C5" s="48" t="n">
        <x:f>Dashboard!E5</x:f>
        <x:v>681</x:v>
      </x:c>
      <x:c r="D5" s="48" t="n">
        <x:f>B5*C5</x:f>
        <x:v>2724</x:v>
      </x:c>
      <x:c r="E5" s="48" t="n">
        <x:f>B5*Dashboard!E6</x:f>
        <x:v>1001.72</x:v>
      </x:c>
      <x:c r="F5" s="48" t="n">
        <x:f>Dashboard!E9</x:f>
        <x:v>500</x:v>
      </x:c>
      <x:c r="G5" s="48" t="n">
        <x:f>D5-E5-F5</x:f>
        <x:v>1222.28</x:v>
      </x:c>
      <x:c r="H5" s="48" t="n">
        <x:f>G5</x:f>
        <x:v>1222.28</x:v>
      </x:c>
      <x:c r="I5" s="48" t="n">
        <x:f>H5-Dashboard!E18</x:f>
        <x:v>-9777.72</x:v>
      </x:c>
    </x:row>
    <x:row r="6">
      <x:c r="A6" s="45" t="str">
        <x:v>February</x:v>
      </x:c>
      <x:c r="B6" s="71" t="n">
        <x:v>4</x:v>
      </x:c>
      <x:c r="C6" s="48" t="n">
        <x:f>Dashboard!E5</x:f>
        <x:v>681</x:v>
      </x:c>
      <x:c r="D6" s="48" t="n">
        <x:f>B6*C6</x:f>
        <x:v>2724</x:v>
      </x:c>
      <x:c r="E6" s="48" t="n">
        <x:f>B6*Dashboard!E6</x:f>
        <x:v>1001.72</x:v>
      </x:c>
      <x:c r="F6" s="48" t="n">
        <x:f>Dashboard!E9</x:f>
        <x:v>500</x:v>
      </x:c>
      <x:c r="G6" s="48" t="n">
        <x:f>D6-E6-F6</x:f>
        <x:v>1222.28</x:v>
      </x:c>
      <x:c r="H6" s="48" t="n">
        <x:f>H5+G6</x:f>
        <x:v>2444.56</x:v>
      </x:c>
      <x:c r="I6" s="48" t="n">
        <x:f>H6-Dashboard!E18</x:f>
        <x:v>-8555.44</x:v>
      </x:c>
    </x:row>
    <x:row r="7">
      <x:c r="A7" s="45" t="str">
        <x:v>March</x:v>
      </x:c>
      <x:c r="B7" s="71" t="n">
        <x:v>4</x:v>
      </x:c>
      <x:c r="C7" s="48" t="n">
        <x:f>Dashboard!E5</x:f>
        <x:v>681</x:v>
      </x:c>
      <x:c r="D7" s="48" t="n">
        <x:f>B7*C7</x:f>
        <x:v>2724</x:v>
      </x:c>
      <x:c r="E7" s="48" t="n">
        <x:f>B7*Dashboard!E6</x:f>
        <x:v>1001.72</x:v>
      </x:c>
      <x:c r="F7" s="48" t="n">
        <x:f>Dashboard!E9</x:f>
        <x:v>500</x:v>
      </x:c>
      <x:c r="G7" s="48" t="n">
        <x:f>D7-E7-F7</x:f>
        <x:v>1222.28</x:v>
      </x:c>
      <x:c r="H7" s="48" t="n">
        <x:f>H6+G7</x:f>
        <x:v>3666.84</x:v>
      </x:c>
      <x:c r="I7" s="48" t="n">
        <x:f>H7-Dashboard!E18</x:f>
        <x:v>-7333.16</x:v>
      </x:c>
    </x:row>
    <x:row r="8">
      <x:c r="A8" s="45" t="str">
        <x:v>April</x:v>
      </x:c>
      <x:c r="B8" s="71" t="n">
        <x:v>4</x:v>
      </x:c>
      <x:c r="C8" s="48" t="n">
        <x:f>Dashboard!E5</x:f>
        <x:v>681</x:v>
      </x:c>
      <x:c r="D8" s="48" t="n">
        <x:f>B8*C8</x:f>
        <x:v>2724</x:v>
      </x:c>
      <x:c r="E8" s="48" t="n">
        <x:f>B8*Dashboard!E6</x:f>
        <x:v>1001.72</x:v>
      </x:c>
      <x:c r="F8" s="48" t="n">
        <x:f>Dashboard!E9</x:f>
        <x:v>500</x:v>
      </x:c>
      <x:c r="G8" s="48" t="n">
        <x:f>D8-E8-F8</x:f>
        <x:v>1222.28</x:v>
      </x:c>
      <x:c r="H8" s="48" t="n">
        <x:f>H7+G8</x:f>
        <x:v>4889.12</x:v>
      </x:c>
      <x:c r="I8" s="48" t="n">
        <x:f>H8-Dashboard!E18</x:f>
        <x:v>-6110.88</x:v>
      </x:c>
    </x:row>
    <x:row r="9">
      <x:c r="A9" s="45" t="str">
        <x:v>May</x:v>
      </x:c>
      <x:c r="B9" s="71" t="n">
        <x:v>4</x:v>
      </x:c>
      <x:c r="C9" s="48" t="n">
        <x:f>Dashboard!E5</x:f>
        <x:v>681</x:v>
      </x:c>
      <x:c r="D9" s="48" t="n">
        <x:f>B9*C9</x:f>
        <x:v>2724</x:v>
      </x:c>
      <x:c r="E9" s="48" t="n">
        <x:f>B9*Dashboard!E6</x:f>
        <x:v>1001.72</x:v>
      </x:c>
      <x:c r="F9" s="48" t="n">
        <x:f>Dashboard!E9</x:f>
        <x:v>500</x:v>
      </x:c>
      <x:c r="G9" s="48" t="n">
        <x:f>D9-E9-F9</x:f>
        <x:v>1222.28</x:v>
      </x:c>
      <x:c r="H9" s="48" t="n">
        <x:f>H8+G9</x:f>
        <x:v>6111.4</x:v>
      </x:c>
      <x:c r="I9" s="48" t="n">
        <x:f>H9-Dashboard!E18</x:f>
        <x:v>-4888.6</x:v>
      </x:c>
    </x:row>
    <x:row r="10">
      <x:c r="A10" s="45" t="str">
        <x:v>June</x:v>
      </x:c>
      <x:c r="B10" s="71" t="n">
        <x:v>4</x:v>
      </x:c>
      <x:c r="C10" s="48" t="n">
        <x:f>Dashboard!E5</x:f>
        <x:v>681</x:v>
      </x:c>
      <x:c r="D10" s="48" t="n">
        <x:f>B10*C10</x:f>
        <x:v>2724</x:v>
      </x:c>
      <x:c r="E10" s="48" t="n">
        <x:f>B10*Dashboard!E6</x:f>
        <x:v>1001.72</x:v>
      </x:c>
      <x:c r="F10" s="48" t="n">
        <x:f>Dashboard!E9</x:f>
        <x:v>500</x:v>
      </x:c>
      <x:c r="G10" s="48" t="n">
        <x:f>D10-E10-F10</x:f>
        <x:v>1222.28</x:v>
      </x:c>
      <x:c r="H10" s="48" t="n">
        <x:f>H9+G10</x:f>
        <x:v>7333.679999999999</x:v>
      </x:c>
      <x:c r="I10" s="48" t="n">
        <x:f>H10-Dashboard!E18</x:f>
        <x:v>-3666.3200000000006</x:v>
      </x:c>
    </x:row>
    <x:row r="11">
      <x:c r="A11" s="45" t="str">
        <x:v>July</x:v>
      </x:c>
      <x:c r="B11" s="71" t="n">
        <x:v>4</x:v>
      </x:c>
      <x:c r="C11" s="48" t="n">
        <x:f>Dashboard!E5</x:f>
        <x:v>681</x:v>
      </x:c>
      <x:c r="D11" s="48" t="n">
        <x:f>B11*C11</x:f>
        <x:v>2724</x:v>
      </x:c>
      <x:c r="E11" s="48" t="n">
        <x:f>B11*Dashboard!E6</x:f>
        <x:v>1001.72</x:v>
      </x:c>
      <x:c r="F11" s="48" t="n">
        <x:f>Dashboard!E9</x:f>
        <x:v>500</x:v>
      </x:c>
      <x:c r="G11" s="48" t="n">
        <x:f>D11-E11-F11</x:f>
        <x:v>1222.28</x:v>
      </x:c>
      <x:c r="H11" s="48" t="n">
        <x:f>H10+G11</x:f>
        <x:v>8555.96</x:v>
      </x:c>
      <x:c r="I11" s="48" t="n">
        <x:f>H11-Dashboard!E18</x:f>
        <x:v>-2444.040000000001</x:v>
      </x:c>
    </x:row>
    <x:row r="12">
      <x:c r="A12" s="45" t="str">
        <x:v>August</x:v>
      </x:c>
      <x:c r="B12" s="71" t="n">
        <x:v>4</x:v>
      </x:c>
      <x:c r="C12" s="48" t="n">
        <x:f>Dashboard!E5</x:f>
        <x:v>681</x:v>
      </x:c>
      <x:c r="D12" s="48" t="n">
        <x:f>B12*C12</x:f>
        <x:v>2724</x:v>
      </x:c>
      <x:c r="E12" s="48" t="n">
        <x:f>B12*Dashboard!E6</x:f>
        <x:v>1001.72</x:v>
      </x:c>
      <x:c r="F12" s="48" t="n">
        <x:f>Dashboard!E9</x:f>
        <x:v>500</x:v>
      </x:c>
      <x:c r="G12" s="48" t="n">
        <x:f>D12-E12-F12</x:f>
        <x:v>1222.28</x:v>
      </x:c>
      <x:c r="H12" s="48" t="n">
        <x:f>H11+G12</x:f>
        <x:v>9778.24</x:v>
      </x:c>
      <x:c r="I12" s="48" t="n">
        <x:f>H12-Dashboard!E18</x:f>
        <x:v>-1221.7600000000002</x:v>
      </x:c>
    </x:row>
    <x:row r="13">
      <x:c r="A13" s="45" t="str">
        <x:v>September</x:v>
      </x:c>
      <x:c r="B13" s="71" t="n">
        <x:v>4</x:v>
      </x:c>
      <x:c r="C13" s="48" t="n">
        <x:f>Dashboard!E5</x:f>
        <x:v>681</x:v>
      </x:c>
      <x:c r="D13" s="48" t="n">
        <x:f>B13*C13</x:f>
        <x:v>2724</x:v>
      </x:c>
      <x:c r="E13" s="48" t="n">
        <x:f>B13*Dashboard!E6</x:f>
        <x:v>1001.72</x:v>
      </x:c>
      <x:c r="F13" s="48" t="n">
        <x:f>Dashboard!E9</x:f>
        <x:v>500</x:v>
      </x:c>
      <x:c r="G13" s="48" t="n">
        <x:f>D13-E13-F13</x:f>
        <x:v>1222.28</x:v>
      </x:c>
      <x:c r="H13" s="48" t="n">
        <x:f>H12+G13</x:f>
        <x:v>11000.52</x:v>
      </x:c>
      <x:c r="I13" s="48" t="n">
        <x:f>H13-Dashboard!E18</x:f>
        <x:v>0.5200000000004366</x:v>
      </x:c>
    </x:row>
    <x:row r="14">
      <x:c r="A14" s="45" t="str">
        <x:v>October</x:v>
      </x:c>
      <x:c r="B14" s="71" t="n">
        <x:v>4</x:v>
      </x:c>
      <x:c r="C14" s="48" t="n">
        <x:f>Dashboard!E5</x:f>
        <x:v>681</x:v>
      </x:c>
      <x:c r="D14" s="48" t="n">
        <x:f>B14*C14</x:f>
        <x:v>2724</x:v>
      </x:c>
      <x:c r="E14" s="48" t="n">
        <x:f>B14*Dashboard!E6</x:f>
        <x:v>1001.72</x:v>
      </x:c>
      <x:c r="F14" s="48" t="n">
        <x:f>Dashboard!E9</x:f>
        <x:v>500</x:v>
      </x:c>
      <x:c r="G14" s="48" t="n">
        <x:f>D14-E14-F14</x:f>
        <x:v>1222.28</x:v>
      </x:c>
      <x:c r="H14" s="48" t="n">
        <x:f>H13+G14</x:f>
        <x:v>12222.800000000001</x:v>
      </x:c>
      <x:c r="I14" s="48" t="n">
        <x:f>H14-Dashboard!E18</x:f>
        <x:v>1222.800000000001</x:v>
      </x:c>
    </x:row>
    <x:row r="15">
      <x:c r="A15" s="45" t="str">
        <x:v>November</x:v>
      </x:c>
      <x:c r="B15" s="71" t="n">
        <x:v>4</x:v>
      </x:c>
      <x:c r="C15" s="48" t="n">
        <x:f>Dashboard!E5</x:f>
        <x:v>681</x:v>
      </x:c>
      <x:c r="D15" s="48" t="n">
        <x:f>B15*C15</x:f>
        <x:v>2724</x:v>
      </x:c>
      <x:c r="E15" s="48" t="n">
        <x:f>B15*Dashboard!E6</x:f>
        <x:v>1001.72</x:v>
      </x:c>
      <x:c r="F15" s="48" t="n">
        <x:f>Dashboard!E9</x:f>
        <x:v>500</x:v>
      </x:c>
      <x:c r="G15" s="48" t="n">
        <x:f>D15-E15-F15</x:f>
        <x:v>1222.28</x:v>
      </x:c>
      <x:c r="H15" s="48" t="n">
        <x:f>H14+G15</x:f>
        <x:v>13445.080000000002</x:v>
      </x:c>
      <x:c r="I15" s="48" t="n">
        <x:f>H15-Dashboard!E18</x:f>
        <x:v>2445.0800000000017</x:v>
      </x:c>
    </x:row>
    <x:row r="16">
      <x:c r="A16" s="45" t="str">
        <x:v>December</x:v>
      </x:c>
      <x:c r="B16" s="71" t="n">
        <x:v>4</x:v>
      </x:c>
      <x:c r="C16" s="48" t="n">
        <x:f>Dashboard!E5</x:f>
        <x:v>681</x:v>
      </x:c>
      <x:c r="D16" s="48" t="n">
        <x:f>B16*C16</x:f>
        <x:v>2724</x:v>
      </x:c>
      <x:c r="E16" s="48" t="n">
        <x:f>B16*Dashboard!E6</x:f>
        <x:v>1001.72</x:v>
      </x:c>
      <x:c r="F16" s="48" t="n">
        <x:f>Dashboard!E9</x:f>
        <x:v>500</x:v>
      </x:c>
      <x:c r="G16" s="48" t="n">
        <x:f>D16-E16-F16</x:f>
        <x:v>1222.28</x:v>
      </x:c>
      <x:c r="H16" s="48" t="n">
        <x:f>H15+G16</x:f>
        <x:v>14667.360000000002</x:v>
      </x:c>
      <x:c r="I16" s="48" t="n">
        <x:f>H16-Dashboard!E18</x:f>
        <x:v>3667.3600000000024</x:v>
      </x:c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</x:row>
    <x:row r="18">
      <x:c r="A18" s="20" t="str">
        <x:v>Annual forecast summary</x:v>
      </x:c>
      <x:c r="B18" s="20" t="str">
        <x:v>Value</x:v>
      </x:c>
      <x:c r="C18" s="45"/>
      <x:c r="D18" s="45"/>
      <x:c r="E18" s="45"/>
      <x:c r="F18" s="45"/>
      <x:c r="G18" s="45"/>
      <x:c r="H18" s="45"/>
      <x:c r="I18" s="45"/>
    </x:row>
    <x:row r="19">
      <x:c r="A19" s="33" t="str">
        <x:v>Total bookings</x:v>
      </x:c>
      <x:c r="B19" s="73" t="n">
        <x:f>SUM(B5:B16)</x:f>
        <x:v>48</x:v>
      </x:c>
      <x:c r="C19" s="45"/>
      <x:c r="D19" s="45"/>
      <x:c r="E19" s="45"/>
      <x:c r="F19" s="45"/>
      <x:c r="G19" s="45"/>
      <x:c r="H19" s="45"/>
      <x:c r="I19" s="45"/>
    </x:row>
    <x:row r="20">
      <x:c r="A20" s="33" t="str">
        <x:v>Total gross revenue</x:v>
      </x:c>
      <x:c r="B20" s="48" t="n">
        <x:f>SUM(D5:D16)</x:f>
        <x:v>32688</x:v>
      </x:c>
      <x:c r="C20" s="45"/>
      <x:c r="D20" s="45"/>
      <x:c r="E20" s="45"/>
      <x:c r="F20" s="45"/>
      <x:c r="G20" s="45"/>
      <x:c r="H20" s="45"/>
      <x:c r="I20" s="45"/>
    </x:row>
    <x:row r="21">
      <x:c r="A21" s="33" t="str">
        <x:v>Total operating contribution</x:v>
      </x:c>
      <x:c r="B21" s="48" t="n">
        <x:f>SUM(G5:G16)</x:f>
        <x:v>14667.360000000002</x:v>
      </x:c>
      <x:c r="C21" s="45"/>
      <x:c r="D21" s="45"/>
      <x:c r="E21" s="45"/>
      <x:c r="F21" s="45"/>
      <x:c r="G21" s="45"/>
      <x:c r="H21" s="45"/>
      <x:c r="I21" s="45"/>
    </x:row>
    <x:row r="22">
      <x:c r="A22" s="33" t="str">
        <x:v>Ending cash position after upfront cost</x:v>
      </x:c>
      <x:c r="B22" s="48" t="n">
        <x:f>I16</x:f>
        <x:v>3667.3600000000024</x:v>
      </x:c>
      <x:c r="C22" s="45"/>
      <x:c r="D22" s="45"/>
      <x:c r="E22" s="45"/>
      <x:c r="F22" s="45"/>
      <x:c r="G22" s="45"/>
      <x:c r="H22" s="45"/>
      <x:c r="I22" s="45"/>
    </x:row>
  </x:sheetData>
  <x:mergeCells>
    <x:mergeCell ref="A1:I1"/>
    <x:mergeCell ref="A2:I2"/>
  </x:mergeCells>
  <x:conditionalFormatting sqref="I5:I16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448b7d8bc0bf4c44"/>
  <x:tableParts count="1">
    <x:tablePart xmlns:r="http://schemas.openxmlformats.org/officeDocument/2006/relationships" r:id="R65871b93f96c436c"/>
  </x:tableParts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5" hidden="0" customWidth="1"/>
    <x:col min="3" max="3" width="14" hidden="0" customWidth="1"/>
    <x:col min="4" max="4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>
      <x:c r="A1" s="44" t="str">
        <x:v>Published Booking Benchmark Scenario Comparison</x:v>
      </x:c>
      <x:c r="B1" s="44"/>
      <x:c r="C1" s="44"/>
      <x:c r="D1" s="44"/>
      <x:c r="E1" s="44"/>
      <x:c r="F1" s="44"/>
      <x:c r="G1" s="44"/>
      <x:c r="H1" s="44"/>
      <x:c r="I1" s="44"/>
      <x:c r="J1" s="44"/>
    </x:row>
    <x:row r="2">
      <x:c r="A2" s="12" t="str">
        <x:v>Uses the Dashboard booking volume, active months, costs and startup assumptions. Presets are market benchmarks, not recommended prices.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</x:row>
    <x:row r="4">
      <x:c r="A4" s="20" t="str">
        <x:v>Scenario</x:v>
      </x:c>
      <x:c r="B4" s="20" t="str">
        <x:v>Base Booking</x:v>
      </x:c>
      <x:c r="C4" s="20" t="str">
        <x:v>Bookings / Month</x:v>
      </x:c>
      <x:c r="D4" s="20" t="str">
        <x:v>Active Months</x:v>
      </x:c>
      <x:c r="E4" s="20" t="str">
        <x:v>Revenue / Booking</x:v>
      </x:c>
      <x:c r="F4" s="20" t="str">
        <x:v>Variable Cost / Booking</x:v>
      </x:c>
      <x:c r="G4" s="20" t="str">
        <x:v>Contribution / Booking</x:v>
      </x:c>
      <x:c r="H4" s="20" t="str">
        <x:v>Annual Gross</x:v>
      </x:c>
      <x:c r="I4" s="20" t="str">
        <x:v>Annual Operating Contribution</x:v>
      </x:c>
      <x:c r="J4" s="20" t="str">
        <x:v>Cash Payback Months</x:v>
      </x:c>
    </x:row>
    <x:row r="5">
      <x:c r="A5" s="45" t="str">
        <x:v>Drop-off / unattended</x:v>
      </x:c>
      <x:c r="B5" s="48" t="n">
        <x:v>450</x:v>
      </x:c>
      <x:c r="C5" s="73" t="n">
        <x:f>Dashboard!B8</x:f>
        <x:v>4</x:v>
      </x:c>
      <x:c r="D5" s="73" t="n">
        <x:f>Dashboard!B9</x:f>
        <x:v>12</x:v>
      </x:c>
      <x:c r="E5" s="48" t="n">
        <x:f>B5+Dashboard!B6+Dashboard!B7</x:f>
        <x:v>450</x:v>
      </x:c>
      <x:c r="F5" s="48" t="n">
        <x:f>'Startup &amp; Costs'!F11+E5*'Startup &amp; Costs'!F8</x:f>
        <x:v>243.5</x:v>
      </x:c>
      <x:c r="G5" s="48" t="n">
        <x:f>E5-F5</x:f>
        <x:v>206.5</x:v>
      </x:c>
      <x:c r="H5" s="48" t="n">
        <x:f>E5*C5*D5</x:f>
        <x:v>21600</x:v>
      </x:c>
      <x:c r="I5" s="48" t="n">
        <x:f>G5*C5*D5-Dashboard!E9*12</x:f>
        <x:v>3912</x:v>
      </x:c>
      <x:c r="J5" s="73" t="n">
        <x:f>IF(G5*C5-Dashboard!E9&lt;=0,"",Dashboard!E18/(G5*C5-Dashboard!E9))</x:f>
        <x:v>33.74233128834356</x:v>
      </x:c>
    </x:row>
    <x:row r="6">
      <x:c r="A6" s="45" t="str">
        <x:v>Classic / open-air</x:v>
      </x:c>
      <x:c r="B6" s="48" t="n">
        <x:v>615</x:v>
      </x:c>
      <x:c r="C6" s="73" t="n">
        <x:f>Dashboard!B8</x:f>
        <x:v>4</x:v>
      </x:c>
      <x:c r="D6" s="73" t="n">
        <x:f>Dashboard!B9</x:f>
        <x:v>12</x:v>
      </x:c>
      <x:c r="E6" s="48" t="n">
        <x:f>B6+Dashboard!B6+Dashboard!B7</x:f>
        <x:v>615</x:v>
      </x:c>
      <x:c r="F6" s="48" t="n">
        <x:f>'Startup &amp; Costs'!F11+E6*'Startup &amp; Costs'!F8</x:f>
        <x:v>248.45</x:v>
      </x:c>
      <x:c r="G6" s="48" t="n">
        <x:f>E6-F6</x:f>
        <x:v>366.55</x:v>
      </x:c>
      <x:c r="H6" s="48" t="n">
        <x:f>E6*C6*D6</x:f>
        <x:v>29520</x:v>
      </x:c>
      <x:c r="I6" s="48" t="n">
        <x:f>G6*C6*D6-Dashboard!E9*12</x:f>
        <x:v>11594.400000000001</x:v>
      </x:c>
      <x:c r="J6" s="73" t="n">
        <x:f>IF(G6*C6-Dashboard!E9&lt;=0,"",Dashboard!E18/(G6*C6-Dashboard!E9))</x:f>
        <x:v>11.384806458290209</x:v>
      </x:c>
    </x:row>
    <x:row r="7">
      <x:c r="A7" s="45" t="str">
        <x:v>Overall median</x:v>
      </x:c>
      <x:c r="B7" s="48" t="n">
        <x:v>681</x:v>
      </x:c>
      <x:c r="C7" s="73" t="n">
        <x:f>Dashboard!B8</x:f>
        <x:v>4</x:v>
      </x:c>
      <x:c r="D7" s="73" t="n">
        <x:f>Dashboard!B9</x:f>
        <x:v>12</x:v>
      </x:c>
      <x:c r="E7" s="48" t="n">
        <x:f>B7+Dashboard!B6+Dashboard!B7</x:f>
        <x:v>681</x:v>
      </x:c>
      <x:c r="F7" s="48" t="n">
        <x:f>'Startup &amp; Costs'!F11+E7*'Startup &amp; Costs'!F8</x:f>
        <x:v>250.43</x:v>
      </x:c>
      <x:c r="G7" s="48" t="n">
        <x:f>E7-F7</x:f>
        <x:v>430.57</x:v>
      </x:c>
      <x:c r="H7" s="48" t="n">
        <x:f>E7*C7*D7</x:f>
        <x:v>32688</x:v>
      </x:c>
      <x:c r="I7" s="48" t="n">
        <x:f>G7*C7*D7-Dashboard!E9*12</x:f>
        <x:v>14667.36</x:v>
      </x:c>
      <x:c r="J7" s="73" t="n">
        <x:f>IF(G7*C7-Dashboard!E9&lt;=0,"",Dashboard!E18/(G7*C7-Dashboard!E9))</x:f>
        <x:v>8.999574565565991</x:v>
      </x:c>
    </x:row>
    <x:row r="8">
      <x:c r="A8" s="45" t="str">
        <x:v>360 booth</x:v>
      </x:c>
      <x:c r="B8" s="48" t="n">
        <x:v>750</x:v>
      </x:c>
      <x:c r="C8" s="73" t="n">
        <x:f>Dashboard!B8</x:f>
        <x:v>4</x:v>
      </x:c>
      <x:c r="D8" s="73" t="n">
        <x:f>Dashboard!B9</x:f>
        <x:v>12</x:v>
      </x:c>
      <x:c r="E8" s="48" t="n">
        <x:f>B8+Dashboard!B6+Dashboard!B7</x:f>
        <x:v>750</x:v>
      </x:c>
      <x:c r="F8" s="48" t="n">
        <x:f>'Startup &amp; Costs'!F11+E8*'Startup &amp; Costs'!F8</x:f>
        <x:v>252.5</x:v>
      </x:c>
      <x:c r="G8" s="48" t="n">
        <x:f>E8-F8</x:f>
        <x:v>497.5</x:v>
      </x:c>
      <x:c r="H8" s="48" t="n">
        <x:f>E8*C8*D8</x:f>
        <x:v>36000</x:v>
      </x:c>
      <x:c r="I8" s="48" t="n">
        <x:f>G8*C8*D8-Dashboard!E9*12</x:f>
        <x:v>17880</x:v>
      </x:c>
      <x:c r="J8" s="73" t="n">
        <x:f>IF(G8*C8-Dashboard!E9&lt;=0,"",Dashboard!E18/(G8*C8-Dashboard!E9))</x:f>
        <x:v>7.382550335570469</x:v>
      </x:c>
    </x:row>
    <x:row r="9">
      <x:c r="A9" s="45" t="str">
        <x:v>Wedding</x:v>
      </x:c>
      <x:c r="B9" s="48" t="n">
        <x:v>886</x:v>
      </x:c>
      <x:c r="C9" s="73" t="n">
        <x:f>Dashboard!B8</x:f>
        <x:v>4</x:v>
      </x:c>
      <x:c r="D9" s="73" t="n">
        <x:f>Dashboard!B9</x:f>
        <x:v>12</x:v>
      </x:c>
      <x:c r="E9" s="48" t="n">
        <x:f>B9+Dashboard!B6+Dashboard!B7</x:f>
        <x:v>886</x:v>
      </x:c>
      <x:c r="F9" s="48" t="n">
        <x:f>'Startup &amp; Costs'!F11+E9*'Startup &amp; Costs'!F8</x:f>
        <x:v>256.58</x:v>
      </x:c>
      <x:c r="G9" s="48" t="n">
        <x:f>E9-F9</x:f>
        <x:v>629.4200000000001</x:v>
      </x:c>
      <x:c r="H9" s="48" t="n">
        <x:f>E9*C9*D9</x:f>
        <x:v>42528</x:v>
      </x:c>
      <x:c r="I9" s="48" t="n">
        <x:f>G9*C9*D9-Dashboard!E9*12</x:f>
        <x:v>24212.160000000003</x:v>
      </x:c>
      <x:c r="J9" s="73" t="n">
        <x:f>IF(G9*C9-Dashboard!E9&lt;=0,"",Dashboard!E18/(G9*C9-Dashboard!E9))</x:f>
        <x:v>5.451806034653661</x:v>
      </x:c>
    </x:row>
    <x:row r="10">
      <x:c r="A10" s="45" t="str">
        <x:v>Corporate</x:v>
      </x:c>
      <x:c r="B10" s="48" t="n">
        <x:v>899</x:v>
      </x:c>
      <x:c r="C10" s="73" t="n">
        <x:f>Dashboard!B8</x:f>
        <x:v>4</x:v>
      </x:c>
      <x:c r="D10" s="73" t="n">
        <x:f>Dashboard!B9</x:f>
        <x:v>12</x:v>
      </x:c>
      <x:c r="E10" s="48" t="n">
        <x:f>B10+Dashboard!B6+Dashboard!B7</x:f>
        <x:v>899</x:v>
      </x:c>
      <x:c r="F10" s="48" t="n">
        <x:f>'Startup &amp; Costs'!F11+E10*'Startup &amp; Costs'!F8</x:f>
        <x:v>256.97</x:v>
      </x:c>
      <x:c r="G10" s="48" t="n">
        <x:f>E10-F10</x:f>
        <x:v>642.03</x:v>
      </x:c>
      <x:c r="H10" s="48" t="n">
        <x:f>E10*C10*D10</x:f>
        <x:v>43152</x:v>
      </x:c>
      <x:c r="I10" s="48" t="n">
        <x:f>G10*C10*D10-Dashboard!E9*12</x:f>
        <x:v>24817.44</x:v>
      </x:c>
      <x:c r="J10" s="73" t="n">
        <x:f>IF(G10*C10-Dashboard!E9&lt;=0,"",Dashboard!E18/(G10*C10-Dashboard!E9))</x:f>
        <x:v>5.318840299402356</x:v>
      </x:c>
    </x:row>
    <x:row r="11">
      <x:c r="A11" s="45" t="str">
        <x:v>Glam booth</x:v>
      </x:c>
      <x:c r="B11" s="48" t="n">
        <x:v>950</x:v>
      </x:c>
      <x:c r="C11" s="73" t="n">
        <x:f>Dashboard!B8</x:f>
        <x:v>4</x:v>
      </x:c>
      <x:c r="D11" s="73" t="n">
        <x:f>Dashboard!B9</x:f>
        <x:v>12</x:v>
      </x:c>
      <x:c r="E11" s="48" t="n">
        <x:f>B11+Dashboard!B6+Dashboard!B7</x:f>
        <x:v>950</x:v>
      </x:c>
      <x:c r="F11" s="48" t="n">
        <x:f>'Startup &amp; Costs'!F11+E11*'Startup &amp; Costs'!F8</x:f>
        <x:v>258.5</x:v>
      </x:c>
      <x:c r="G11" s="48" t="n">
        <x:f>E11-F11</x:f>
        <x:v>691.5</x:v>
      </x:c>
      <x:c r="H11" s="48" t="n">
        <x:f>E11*C11*D11</x:f>
        <x:v>45600</x:v>
      </x:c>
      <x:c r="I11" s="48" t="n">
        <x:f>G11*C11*D11-Dashboard!E9*12</x:f>
        <x:v>27192</x:v>
      </x:c>
      <x:c r="J11" s="73" t="n">
        <x:f>IF(G11*C11-Dashboard!E9&lt;=0,"",Dashboard!E18/(G11*C11-Dashboard!E9))</x:f>
        <x:v>4.854368932038835</x:v>
      </x:c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099c07bfbf2b489f"/>
  <x:tableParts count="1">
    <x:tablePart xmlns:r="http://schemas.openxmlformats.org/officeDocument/2006/relationships" r:id="Rb16c510db4ff4f8d"/>
  </x:tableParts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45" hidden="0" customWidth="1"/>
    <x:col min="3" max="3" width="52" hidden="0" customWidth="1"/>
    <x:col min="4" max="4" width="25" hidden="0" customWidth="1"/>
    <x:col min="5" max="5" width="45" hidden="0" customWidth="1"/>
    <x:col min="6" max="6" width="15" hidden="0" customWidth="1"/>
  </x:cols>
  <x:sheetData>
    <x:row r="1">
      <x:c r="A1" s="44" t="str">
        <x:v>Definitions, Formulas and Sources</x:v>
      </x:c>
      <x:c r="B1" s="44"/>
      <x:c r="C1" s="44"/>
      <x:c r="D1" s="44"/>
      <x:c r="E1" s="44"/>
      <x:c r="F1" s="44"/>
    </x:row>
    <x:row r="2">
      <x:c r="A2" s="45"/>
      <x:c r="B2" s="45"/>
      <x:c r="C2" s="45"/>
      <x:c r="D2" s="45"/>
      <x:c r="E2" s="45"/>
      <x:c r="F2" s="45"/>
    </x:row>
    <x:row r="3">
      <x:c r="A3" s="20" t="str">
        <x:v>Term</x:v>
      </x:c>
      <x:c r="B3" s="20" t="str">
        <x:v>Definition</x:v>
      </x:c>
      <x:c r="C3" s="20" t="str">
        <x:v>Formula or Note</x:v>
      </x:c>
      <x:c r="D3" s="45"/>
      <x:c r="E3" s="45"/>
      <x:c r="F3" s="45"/>
    </x:row>
    <x:row r="4">
      <x:c r="A4" s="45" t="str">
        <x:v>Gross revenue</x:v>
      </x:c>
      <x:c r="B4" s="45" t="str">
        <x:v>Total booking, add-on and travel revenue before expenses</x:v>
      </x:c>
      <x:c r="C4" s="45" t="str">
        <x:v>Revenue per booking × booking volume</x:v>
      </x:c>
      <x:c r="D4" s="45"/>
      <x:c r="E4" s="45"/>
      <x:c r="F4" s="45"/>
    </x:row>
    <x:row r="5">
      <x:c r="A5" s="45" t="str">
        <x:v>Variable cost</x:v>
      </x:c>
      <x:c r="B5" s="45" t="str">
        <x:v>Cost that changes with each event</x:v>
      </x:c>
      <x:c r="C5" s="45" t="str">
        <x:v>Labor + travel + printing + processing + other direct cost</x:v>
      </x:c>
      <x:c r="D5" s="45"/>
      <x:c r="E5" s="45"/>
      <x:c r="F5" s="45"/>
    </x:row>
    <x:row r="6">
      <x:c r="A6" s="45" t="str">
        <x:v>Contribution per booking</x:v>
      </x:c>
      <x:c r="B6" s="45" t="str">
        <x:v>Revenue remaining after variable event costs</x:v>
      </x:c>
      <x:c r="C6" s="45" t="str">
        <x:v>Revenue per booking − variable cost per booking</x:v>
      </x:c>
      <x:c r="D6" s="45"/>
      <x:c r="E6" s="45"/>
      <x:c r="F6" s="45"/>
    </x:row>
    <x:row r="7">
      <x:c r="A7" s="45" t="str">
        <x:v>Monthly fixed cost</x:v>
      </x:c>
      <x:c r="B7" s="45" t="str">
        <x:v>Cost that continues even without an event</x:v>
      </x:c>
      <x:c r="C7" s="45" t="str">
        <x:v>Software, insurance, recurring marketing, admin and financing</x:v>
      </x:c>
      <x:c r="D7" s="45"/>
      <x:c r="E7" s="45"/>
      <x:c r="F7" s="45"/>
    </x:row>
    <x:row r="8">
      <x:c r="A8" s="45" t="str">
        <x:v>Operating break-even</x:v>
      </x:c>
      <x:c r="B8" s="45" t="str">
        <x:v>Bookings needed to cover monthly fixed costs</x:v>
      </x:c>
      <x:c r="C8" s="45" t="str">
        <x:v>Fixed costs ÷ contribution per booking</x:v>
      </x:c>
      <x:c r="D8" s="45"/>
      <x:c r="E8" s="45"/>
      <x:c r="F8" s="45"/>
    </x:row>
    <x:row r="9">
      <x:c r="A9" s="45" t="str">
        <x:v>Upfront cash</x:v>
      </x:c>
      <x:c r="B9" s="45" t="str">
        <x:v>Startup project cost less amount financed</x:v>
      </x:c>
      <x:c r="C9" s="45" t="str">
        <x:v>Project cost − financed amount</x:v>
      </x:c>
      <x:c r="D9" s="45"/>
      <x:c r="E9" s="45"/>
      <x:c r="F9" s="45"/>
    </x:row>
    <x:row r="10">
      <x:c r="A10" s="45" t="str">
        <x:v>Cash payback</x:v>
      </x:c>
      <x:c r="B10" s="45" t="str">
        <x:v>Months for monthly operating contribution to recover upfront cash</x:v>
      </x:c>
      <x:c r="C10" s="45" t="str">
        <x:v>Upfront cash ÷ monthly operating contribution</x:v>
      </x:c>
      <x:c r="D10" s="45"/>
      <x:c r="E10" s="45"/>
      <x:c r="F10" s="45"/>
    </x:row>
    <x:row r="11">
      <x:c r="A11" s="45" t="str">
        <x:v>Net income</x:v>
      </x:c>
      <x:c r="B11" s="45" t="str">
        <x:v>Formal accounting result after all applicable expenses and taxes</x:v>
      </x:c>
      <x:c r="C11" s="45" t="str">
        <x:v>Not calculated automatically</x:v>
      </x:c>
      <x:c r="D11" s="45"/>
      <x:c r="E11" s="45"/>
      <x:c r="F11" s="45"/>
    </x:row>
    <x:row r="12">
      <x:c r="A12" s="45"/>
      <x:c r="B12" s="45"/>
      <x:c r="C12" s="45"/>
      <x:c r="D12" s="45"/>
      <x:c r="E12" s="45"/>
      <x:c r="F12" s="45"/>
    </x:row>
    <x:row r="13">
      <x:c r="A13" s="45"/>
      <x:c r="B13" s="45"/>
      <x:c r="C13" s="45"/>
      <x:c r="D13" s="45"/>
      <x:c r="E13" s="45"/>
      <x:c r="F13" s="45"/>
    </x:row>
    <x:row r="14">
      <x:c r="A14" s="20" t="str">
        <x:v>Source</x:v>
      </x:c>
      <x:c r="B14" s="20" t="str">
        <x:v>Use</x:v>
      </x:c>
      <x:c r="C14" s="20" t="str">
        <x:v>URL</x:v>
      </x:c>
      <x:c r="D14" s="20" t="str">
        <x:v>Reference Period</x:v>
      </x:c>
      <x:c r="E14" s="20" t="str">
        <x:v>Scope Warning</x:v>
      </x:c>
      <x:c r="F14" s="20" t="str">
        <x:v>Last Verified</x:v>
      </x:c>
    </x:row>
    <x:row r="15">
      <x:c r="A15" s="45" t="str">
        <x:v>Check Cherry</x:v>
      </x:c>
      <x:c r="B15" s="45" t="str">
        <x:v>Published booking-price presets</x:v>
      </x:c>
      <x:c r="C15" s="45" t="str">
        <x:v>https://www.checkcherry.com/articles/235-how-much-does-a-photo-booth-rental-cost-a-2026-pricing-guide</x:v>
      </x:c>
      <x:c r="D15" s="45" t="str">
        <x:v>Bookings from January 2024 onward</x:v>
      </x:c>
      <x:c r="E15" s="45" t="str">
        <x:v>Country mix not disclosed; medians are not recommended prices</x:v>
      </x:c>
      <x:c r="F15" s="45" t="str">
        <x:v>2026-10-13</x:v>
      </x:c>
    </x:row>
    <x:row r="16">
      <x:c r="A16" s="45" t="str">
        <x:v>Check Cherry Methodology</x:v>
      </x:c>
      <x:c r="B16" s="45" t="str">
        <x:v>Aggregation, anonymization and query methodology</x:v>
      </x:c>
      <x:c r="C16" s="45" t="str">
        <x:v>https://www.checkcherry.com/data-methodology</x:v>
      </x:c>
      <x:c r="D16" s="45" t="str">
        <x:v>Updated 2026</x:v>
      </x:c>
      <x:c r="E16" s="45" t="str">
        <x:v>Platform research methodology</x:v>
      </x:c>
      <x:c r="F16" s="45" t="str">
        <x:v>2026-10-13</x:v>
      </x:c>
    </x:row>
    <x:row r="17">
      <x:c r="A17" s="45" t="str">
        <x:v>U.S. Small Business Administration</x:v>
      </x:c>
      <x:c r="B17" s="45" t="str">
        <x:v>Startup cost categories and break-even formula</x:v>
      </x:c>
      <x:c r="C17" s="45" t="str">
        <x:v>https://www.sba.gov/counseling/plan-your-business/</x:v>
      </x:c>
      <x:c r="D17" s="45" t="str">
        <x:v>Current page reviewed 2026</x:v>
      </x:c>
      <x:c r="E17" s="45" t="str">
        <x:v>General small-business guidance, not photo-booth-specific</x:v>
      </x:c>
      <x:c r="F17" s="45" t="str">
        <x:v>2026-10-13</x:v>
      </x:c>
    </x:row>
    <x:row r="18">
      <x:c r="A18" s="45"/>
      <x:c r="B18" s="45"/>
      <x:c r="C18" s="45"/>
      <x:c r="D18" s="45"/>
      <x:c r="E18" s="45"/>
      <x:c r="F18" s="45"/>
    </x:row>
    <x:row r="19">
      <x:c r="A19" s="45"/>
      <x:c r="B19" s="45"/>
      <x:c r="C19" s="45"/>
      <x:c r="D19" s="45"/>
      <x:c r="E19" s="45"/>
      <x:c r="F19" s="45"/>
    </x:row>
    <x:row r="20">
      <x:c r="A20" s="66" t="str">
        <x:v>Disclaimer: This workbook is a planning tool. It is not a promise of earnings, a loan quote, tax advice, legal advice or an accounting statement. Replace every yellow example input with verified business information.</x:v>
      </x:c>
      <x:c r="B20" s="66"/>
      <x:c r="C20" s="66"/>
      <x:c r="D20" s="66"/>
      <x:c r="E20" s="66"/>
      <x:c r="F20" s="66"/>
    </x:row>
    <x:row r="21">
      <x:c r="A21" s="66"/>
      <x:c r="B21" s="66"/>
      <x:c r="C21" s="66"/>
      <x:c r="D21" s="66"/>
      <x:c r="E21" s="66"/>
      <x:c r="F21" s="66"/>
    </x:row>
    <x:row r="22">
      <x:c r="A22" s="66"/>
      <x:c r="B22" s="66"/>
      <x:c r="C22" s="66"/>
      <x:c r="D22" s="66"/>
      <x:c r="E22" s="66"/>
      <x:c r="F22" s="66"/>
    </x:row>
  </x:sheetData>
  <x:mergeCells>
    <x:mergeCell ref="A1:F1"/>
    <x:mergeCell ref="A20:F22"/>
  </x:mergeCells>
  <x:pageMargins left="0.7" right="0.7" top="0.75" bottom="0.75" header="0.3" footer="0.3"/>
  <x:tableParts count="2">
    <x:tablePart xmlns:r="http://schemas.openxmlformats.org/officeDocument/2006/relationships" r:id="R76bc2e91e3d14675"/>
    <x:tablePart xmlns:r="http://schemas.openxmlformats.org/officeDocument/2006/relationships" r:id="Rd91af9cbfdd94ea1"/>
  </x:tableParts>
</x:worksheet>
</file>